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8580" activeTab="1"/>
  </bookViews>
  <sheets>
    <sheet name="náklady" sheetId="1" r:id="rId1"/>
    <sheet name="výnosy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Yew PC</author>
  </authors>
  <commentList>
    <comment ref="F23" authorId="0">
      <text>
        <r>
          <rPr>
            <b/>
            <sz val="8"/>
            <rFont val="Tahoma"/>
            <family val="0"/>
          </rPr>
          <t>Yew PC:</t>
        </r>
        <r>
          <rPr>
            <sz val="8"/>
            <rFont val="Tahoma"/>
            <family val="0"/>
          </rPr>
          <t xml:space="preserve">
ples fotbalistů - tombola</t>
        </r>
      </text>
    </comment>
    <comment ref="I23" authorId="0">
      <text>
        <r>
          <rPr>
            <b/>
            <sz val="8"/>
            <rFont val="Tahoma"/>
            <family val="0"/>
          </rPr>
          <t>Yew PC:</t>
        </r>
        <r>
          <rPr>
            <sz val="8"/>
            <rFont val="Tahoma"/>
            <family val="0"/>
          </rPr>
          <t xml:space="preserve">
velikonoční pomlázka fotbalistů
</t>
        </r>
      </text>
    </comment>
    <comment ref="H23" authorId="0">
      <text>
        <r>
          <rPr>
            <b/>
            <sz val="8"/>
            <rFont val="Tahoma"/>
            <family val="0"/>
          </rPr>
          <t>Yew PC:</t>
        </r>
        <r>
          <rPr>
            <sz val="8"/>
            <rFont val="Tahoma"/>
            <family val="0"/>
          </rPr>
          <t xml:space="preserve">
Vítání jara sportovci</t>
        </r>
      </text>
    </comment>
    <comment ref="J23" authorId="0">
      <text>
        <r>
          <rPr>
            <b/>
            <sz val="8"/>
            <rFont val="Tahoma"/>
            <family val="0"/>
          </rPr>
          <t>Yew PC:</t>
        </r>
        <r>
          <rPr>
            <sz val="8"/>
            <rFont val="Tahoma"/>
            <family val="0"/>
          </rPr>
          <t xml:space="preserve">
Dětský den s Viktorkou</t>
        </r>
      </text>
    </comment>
    <comment ref="K23" authorId="0">
      <text>
        <r>
          <rPr>
            <b/>
            <sz val="8"/>
            <rFont val="Tahoma"/>
            <family val="0"/>
          </rPr>
          <t>Yew PC:</t>
        </r>
        <r>
          <rPr>
            <sz val="8"/>
            <rFont val="Tahoma"/>
            <family val="0"/>
          </rPr>
          <t xml:space="preserve">
Konec školního roku s Viktorkou
</t>
        </r>
      </text>
    </comment>
    <comment ref="M23" authorId="0">
      <text>
        <r>
          <rPr>
            <b/>
            <sz val="8"/>
            <rFont val="Tahoma"/>
            <family val="0"/>
          </rPr>
          <t>Yew PC:</t>
        </r>
        <r>
          <rPr>
            <sz val="8"/>
            <rFont val="Tahoma"/>
            <family val="0"/>
          </rPr>
          <t xml:space="preserve">
Bezpečnostní den s Poliicií a Viktorkou</t>
        </r>
      </text>
    </comment>
    <comment ref="N23" authorId="0">
      <text>
        <r>
          <rPr>
            <b/>
            <sz val="8"/>
            <rFont val="Tahoma"/>
            <family val="0"/>
          </rPr>
          <t>Yew PC:</t>
        </r>
        <r>
          <rPr>
            <sz val="8"/>
            <rFont val="Tahoma"/>
            <family val="0"/>
          </rPr>
          <t xml:space="preserve">
Sportovní olympiáda s Viktorkou</t>
        </r>
      </text>
    </comment>
    <comment ref="O23" authorId="0">
      <text>
        <r>
          <rPr>
            <b/>
            <sz val="8"/>
            <rFont val="Tahoma"/>
            <family val="0"/>
          </rPr>
          <t>Yew PC:</t>
        </r>
        <r>
          <rPr>
            <sz val="8"/>
            <rFont val="Tahoma"/>
            <family val="0"/>
          </rPr>
          <t xml:space="preserve">
Sportujeme s Viktorkou</t>
        </r>
      </text>
    </comment>
  </commentList>
</comments>
</file>

<file path=xl/sharedStrings.xml><?xml version="1.0" encoding="utf-8"?>
<sst xmlns="http://schemas.openxmlformats.org/spreadsheetml/2006/main" count="52" uniqueCount="46">
  <si>
    <t>Rozpočet Viktoria Vestec 2010</t>
  </si>
  <si>
    <t>Náklady</t>
  </si>
  <si>
    <t>doprava</t>
  </si>
  <si>
    <t>počet utkání venku</t>
  </si>
  <si>
    <t>celkem</t>
  </si>
  <si>
    <t>praní</t>
  </si>
  <si>
    <t>počet utkání celkem</t>
  </si>
  <si>
    <t>rozhodčí</t>
  </si>
  <si>
    <t>pořadetelská služba</t>
  </si>
  <si>
    <t>občerstvení</t>
  </si>
  <si>
    <t>energie</t>
  </si>
  <si>
    <t>voda</t>
  </si>
  <si>
    <t>sekání</t>
  </si>
  <si>
    <t>lajnování</t>
  </si>
  <si>
    <t>nájem tělocvična</t>
  </si>
  <si>
    <t>balóny</t>
  </si>
  <si>
    <t>Přestupy</t>
  </si>
  <si>
    <t>mandatorní</t>
  </si>
  <si>
    <t>ČMFS</t>
  </si>
  <si>
    <t>nájem Vestec</t>
  </si>
  <si>
    <t>Akce</t>
  </si>
  <si>
    <t>Trenér děti + dospělí</t>
  </si>
  <si>
    <t>Celkem</t>
  </si>
  <si>
    <t>Výnosy Viktoria Vestec 2010</t>
  </si>
  <si>
    <t>Členské příspěvky</t>
  </si>
  <si>
    <t>Sponzoring dopravy</t>
  </si>
  <si>
    <t>Sponzor</t>
  </si>
  <si>
    <t>vstupné</t>
  </si>
  <si>
    <t>akce pro MÚ Vestec</t>
  </si>
  <si>
    <t>ples+akce</t>
  </si>
  <si>
    <t>dětský sportovní klub</t>
  </si>
  <si>
    <t>počet dětí</t>
  </si>
  <si>
    <t>Výdaje</t>
  </si>
  <si>
    <t>II.</t>
  </si>
  <si>
    <t>I.</t>
  </si>
  <si>
    <t>Příjmy</t>
  </si>
  <si>
    <t>Dotace + sponzor II</t>
  </si>
  <si>
    <t>Rekonstrukce hřiště</t>
  </si>
  <si>
    <t>Závlaha + 30 m3 závlaha</t>
  </si>
  <si>
    <t>Tréninkové hřiště</t>
  </si>
  <si>
    <t>dětské hřiště - prolézačky + oplocení</t>
  </si>
  <si>
    <t>úprava areálu - svépomoc zahradní úpravy - oplocení apod.</t>
  </si>
  <si>
    <t>Dostavba šaten - bourání - materiál - svépoomoc</t>
  </si>
  <si>
    <t>nutno validovat</t>
  </si>
  <si>
    <t>Příjmy II</t>
  </si>
  <si>
    <t>Výdaje II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</si>
</sst>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6">
    <font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 CE"/>
      <family val="2"/>
    </font>
    <font>
      <b/>
      <sz val="10"/>
      <color indexed="48"/>
      <name val="Arial CE"/>
      <family val="2"/>
    </font>
    <font>
      <b/>
      <i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5"/>
      <color indexed="8"/>
      <name val="Arial CE"/>
      <family val="0"/>
    </font>
    <font>
      <sz val="21.25"/>
      <color indexed="8"/>
      <name val="Arial CE"/>
      <family val="0"/>
    </font>
    <font>
      <b/>
      <sz val="21.25"/>
      <color indexed="8"/>
      <name val="Arial CE"/>
      <family val="0"/>
    </font>
    <font>
      <b/>
      <sz val="19.75"/>
      <color indexed="8"/>
      <name val="Arial CE"/>
      <family val="0"/>
    </font>
    <font>
      <sz val="15.1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164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1" xfId="0" applyBorder="1" applyAlignment="1">
      <alignment/>
    </xf>
    <xf numFmtId="0" fontId="0" fillId="0" borderId="31" xfId="0" applyBorder="1" applyAlignment="1">
      <alignment/>
    </xf>
    <xf numFmtId="3" fontId="0" fillId="0" borderId="32" xfId="0" applyNumberFormat="1" applyBorder="1" applyAlignment="1">
      <alignment/>
    </xf>
    <xf numFmtId="0" fontId="0" fillId="0" borderId="32" xfId="0" applyBorder="1" applyAlignment="1">
      <alignment/>
    </xf>
    <xf numFmtId="3" fontId="0" fillId="0" borderId="33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0" fontId="5" fillId="0" borderId="0" xfId="0" applyFont="1" applyAlignment="1">
      <alignment/>
    </xf>
    <xf numFmtId="3" fontId="3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rozpočet 2010</a:t>
            </a:r>
          </a:p>
        </c:rich>
      </c:tx>
      <c:layout>
        <c:manualLayout>
          <c:xMode val="factor"/>
          <c:yMode val="factor"/>
          <c:x val="-0.007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2875"/>
          <c:w val="0.9985"/>
          <c:h val="0.893"/>
        </c:manualLayout>
      </c:layout>
      <c:lineChart>
        <c:grouping val="standard"/>
        <c:varyColors val="0"/>
        <c:ser>
          <c:idx val="0"/>
          <c:order val="0"/>
          <c:tx>
            <c:strRef>
              <c:f>výnosy!$D$31</c:f>
              <c:strCache>
                <c:ptCount val="1"/>
                <c:pt idx="0">
                  <c:v>Příjmy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výnosy!$E$31:$P$31</c:f>
              <c:numCache/>
            </c:numRef>
          </c:val>
          <c:smooth val="0"/>
        </c:ser>
        <c:ser>
          <c:idx val="1"/>
          <c:order val="1"/>
          <c:tx>
            <c:strRef>
              <c:f>výnosy!$D$32</c:f>
              <c:strCache>
                <c:ptCount val="1"/>
                <c:pt idx="0">
                  <c:v>Výdaje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výnosy!$E$32:$P$32</c:f>
              <c:numCache/>
            </c:numRef>
          </c:val>
          <c:smooth val="0"/>
        </c:ser>
        <c:ser>
          <c:idx val="6"/>
          <c:order val="2"/>
          <c:tx>
            <c:strRef>
              <c:f>výnosy!$D$37</c:f>
              <c:strCache>
                <c:ptCount val="1"/>
                <c:pt idx="0">
                  <c:v>Příjmy II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výnosy!$E$37:$P$37</c:f>
            </c:numRef>
          </c:val>
          <c:smooth val="0"/>
        </c:ser>
        <c:ser>
          <c:idx val="7"/>
          <c:order val="3"/>
          <c:tx>
            <c:strRef>
              <c:f>výnosy!$D$38</c:f>
              <c:strCache>
                <c:ptCount val="1"/>
                <c:pt idx="0">
                  <c:v>Výdaje II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výnosy!$E$38:$P$38</c:f>
            </c:numRef>
          </c:val>
          <c:smooth val="0"/>
        </c:ser>
        <c:marker val="1"/>
        <c:axId val="59060222"/>
        <c:axId val="61779951"/>
      </c:lineChart>
      <c:catAx>
        <c:axId val="59060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měsíc</a:t>
                </a:r>
              </a:p>
            </c:rich>
          </c:tx>
          <c:layout>
            <c:manualLayout>
              <c:xMode val="factor"/>
              <c:yMode val="factor"/>
              <c:x val="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1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1779951"/>
        <c:crosses val="autoZero"/>
        <c:auto val="1"/>
        <c:lblOffset val="100"/>
        <c:tickLblSkip val="1"/>
        <c:noMultiLvlLbl val="0"/>
      </c:catAx>
      <c:valAx>
        <c:axId val="617799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Kč</a:t>
                </a:r>
              </a:p>
            </c:rich>
          </c:tx>
          <c:layout>
            <c:manualLayout>
              <c:xMode val="factor"/>
              <c:yMode val="factor"/>
              <c:x val="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1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9060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0805"/>
          <c:w val="0.111"/>
          <c:h val="0.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44</xdr:row>
      <xdr:rowOff>57150</xdr:rowOff>
    </xdr:from>
    <xdr:to>
      <xdr:col>17</xdr:col>
      <xdr:colOff>28575</xdr:colOff>
      <xdr:row>73</xdr:row>
      <xdr:rowOff>66675</xdr:rowOff>
    </xdr:to>
    <xdr:graphicFrame>
      <xdr:nvGraphicFramePr>
        <xdr:cNvPr id="1" name="Chart 2"/>
        <xdr:cNvGraphicFramePr/>
      </xdr:nvGraphicFramePr>
      <xdr:xfrm>
        <a:off x="952500" y="4686300"/>
        <a:ext cx="109156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S39"/>
  <sheetViews>
    <sheetView zoomScalePageLayoutView="0" workbookViewId="0" topLeftCell="B1">
      <selection activeCell="R41" sqref="R41"/>
    </sheetView>
  </sheetViews>
  <sheetFormatPr defaultColWidth="9.00390625" defaultRowHeight="12.75"/>
  <cols>
    <col min="7" max="7" width="12.00390625" style="0" bestFit="1" customWidth="1"/>
    <col min="8" max="8" width="13.125" style="0" customWidth="1"/>
    <col min="18" max="18" width="10.375" style="0" bestFit="1" customWidth="1"/>
    <col min="19" max="19" width="12.375" style="0" customWidth="1"/>
  </cols>
  <sheetData>
    <row r="4" ht="12.75">
      <c r="C4" t="s">
        <v>0</v>
      </c>
    </row>
    <row r="6" ht="13.5" thickBot="1"/>
    <row r="7" spans="3:18" ht="12.75">
      <c r="C7" s="49" t="s">
        <v>1</v>
      </c>
      <c r="D7" s="8" t="s">
        <v>17</v>
      </c>
      <c r="E7" s="9"/>
      <c r="F7" s="16">
        <v>1</v>
      </c>
      <c r="G7" s="17">
        <v>2</v>
      </c>
      <c r="H7" s="17">
        <v>3</v>
      </c>
      <c r="I7" s="17">
        <v>4</v>
      </c>
      <c r="J7" s="17">
        <v>5</v>
      </c>
      <c r="K7" s="17">
        <v>6</v>
      </c>
      <c r="L7" s="17">
        <v>7</v>
      </c>
      <c r="M7" s="17">
        <v>8</v>
      </c>
      <c r="N7" s="17">
        <v>9</v>
      </c>
      <c r="O7" s="17">
        <v>10</v>
      </c>
      <c r="P7" s="17">
        <v>11</v>
      </c>
      <c r="Q7" s="17">
        <v>12</v>
      </c>
      <c r="R7" s="18" t="s">
        <v>4</v>
      </c>
    </row>
    <row r="8" spans="3:18" ht="12.75">
      <c r="C8" s="10" t="s">
        <v>2</v>
      </c>
      <c r="D8" s="11"/>
      <c r="E8" s="26"/>
      <c r="F8" s="19">
        <v>0</v>
      </c>
      <c r="G8" s="15">
        <v>0</v>
      </c>
      <c r="H8" s="15">
        <f aca="true" t="shared" si="0" ref="H8:Q8">27*120/100*8*H30</f>
        <v>259.2</v>
      </c>
      <c r="I8" s="15">
        <f t="shared" si="0"/>
        <v>777.5999999999999</v>
      </c>
      <c r="J8" s="15">
        <f t="shared" si="0"/>
        <v>518.4</v>
      </c>
      <c r="K8" s="15">
        <f t="shared" si="0"/>
        <v>777.5999999999999</v>
      </c>
      <c r="L8" s="15">
        <f t="shared" si="0"/>
        <v>0</v>
      </c>
      <c r="M8" s="15">
        <f t="shared" si="0"/>
        <v>259.2</v>
      </c>
      <c r="N8" s="15">
        <f t="shared" si="0"/>
        <v>518.4</v>
      </c>
      <c r="O8" s="15">
        <f t="shared" si="0"/>
        <v>518.4</v>
      </c>
      <c r="P8" s="15">
        <f t="shared" si="0"/>
        <v>259.2</v>
      </c>
      <c r="Q8" s="15">
        <f t="shared" si="0"/>
        <v>518.4</v>
      </c>
      <c r="R8" s="20">
        <f aca="true" t="shared" si="1" ref="R8:R14">SUM(F8:Q8)</f>
        <v>4406.4</v>
      </c>
    </row>
    <row r="9" spans="2:18" ht="12.75">
      <c r="B9">
        <v>1200</v>
      </c>
      <c r="C9" s="10" t="s">
        <v>5</v>
      </c>
      <c r="D9" s="11"/>
      <c r="E9" s="26"/>
      <c r="F9" s="19">
        <v>0</v>
      </c>
      <c r="G9" s="15">
        <v>0</v>
      </c>
      <c r="H9" s="15">
        <f aca="true" t="shared" si="2" ref="H9:Q9">$B$9*H31</f>
        <v>2400</v>
      </c>
      <c r="I9" s="15">
        <f t="shared" si="2"/>
        <v>6000</v>
      </c>
      <c r="J9" s="15">
        <f t="shared" si="2"/>
        <v>4800</v>
      </c>
      <c r="K9" s="15">
        <f t="shared" si="2"/>
        <v>6000</v>
      </c>
      <c r="L9" s="15">
        <f t="shared" si="2"/>
        <v>0</v>
      </c>
      <c r="M9" s="15">
        <f t="shared" si="2"/>
        <v>2400</v>
      </c>
      <c r="N9" s="15">
        <f t="shared" si="2"/>
        <v>4800</v>
      </c>
      <c r="O9" s="15">
        <f t="shared" si="2"/>
        <v>4800</v>
      </c>
      <c r="P9" s="15">
        <f t="shared" si="2"/>
        <v>3600</v>
      </c>
      <c r="Q9" s="15">
        <f t="shared" si="2"/>
        <v>3600</v>
      </c>
      <c r="R9" s="20">
        <f t="shared" si="1"/>
        <v>38400</v>
      </c>
    </row>
    <row r="10" spans="2:18" ht="12.75">
      <c r="B10">
        <v>800</v>
      </c>
      <c r="C10" s="10" t="s">
        <v>7</v>
      </c>
      <c r="D10" s="11"/>
      <c r="E10" s="26"/>
      <c r="F10" s="19">
        <v>0</v>
      </c>
      <c r="G10" s="15">
        <v>0</v>
      </c>
      <c r="H10" s="15">
        <f aca="true" t="shared" si="3" ref="H10:Q10">$B$10*(H31-H30)</f>
        <v>800</v>
      </c>
      <c r="I10" s="15">
        <f t="shared" si="3"/>
        <v>1600</v>
      </c>
      <c r="J10" s="15">
        <f t="shared" si="3"/>
        <v>1600</v>
      </c>
      <c r="K10" s="15">
        <f t="shared" si="3"/>
        <v>1600</v>
      </c>
      <c r="L10" s="15">
        <f t="shared" si="3"/>
        <v>0</v>
      </c>
      <c r="M10" s="15">
        <f t="shared" si="3"/>
        <v>800</v>
      </c>
      <c r="N10" s="15">
        <f t="shared" si="3"/>
        <v>1600</v>
      </c>
      <c r="O10" s="15">
        <f t="shared" si="3"/>
        <v>1600</v>
      </c>
      <c r="P10" s="15">
        <f t="shared" si="3"/>
        <v>1600</v>
      </c>
      <c r="Q10" s="15">
        <f t="shared" si="3"/>
        <v>800</v>
      </c>
      <c r="R10" s="20">
        <f t="shared" si="1"/>
        <v>12000</v>
      </c>
    </row>
    <row r="11" spans="2:18" ht="12.75">
      <c r="B11">
        <v>500</v>
      </c>
      <c r="C11" s="10" t="s">
        <v>8</v>
      </c>
      <c r="D11" s="11"/>
      <c r="E11" s="26"/>
      <c r="F11" s="19">
        <v>0</v>
      </c>
      <c r="G11" s="15">
        <v>0</v>
      </c>
      <c r="H11" s="15">
        <f aca="true" t="shared" si="4" ref="H11:Q11">$B$11*(H31-H30)</f>
        <v>500</v>
      </c>
      <c r="I11" s="15">
        <f t="shared" si="4"/>
        <v>1000</v>
      </c>
      <c r="J11" s="15">
        <f t="shared" si="4"/>
        <v>1000</v>
      </c>
      <c r="K11" s="15">
        <f t="shared" si="4"/>
        <v>1000</v>
      </c>
      <c r="L11" s="15">
        <f t="shared" si="4"/>
        <v>0</v>
      </c>
      <c r="M11" s="15">
        <f t="shared" si="4"/>
        <v>500</v>
      </c>
      <c r="N11" s="15">
        <f t="shared" si="4"/>
        <v>1000</v>
      </c>
      <c r="O11" s="15">
        <f t="shared" si="4"/>
        <v>1000</v>
      </c>
      <c r="P11" s="15">
        <f t="shared" si="4"/>
        <v>1000</v>
      </c>
      <c r="Q11" s="15">
        <f t="shared" si="4"/>
        <v>500</v>
      </c>
      <c r="R11" s="20">
        <f t="shared" si="1"/>
        <v>7500</v>
      </c>
    </row>
    <row r="12" spans="2:18" ht="12.75">
      <c r="B12">
        <v>400</v>
      </c>
      <c r="C12" s="10" t="s">
        <v>9</v>
      </c>
      <c r="D12" s="11"/>
      <c r="E12" s="26"/>
      <c r="F12" s="19">
        <v>0</v>
      </c>
      <c r="G12" s="15">
        <v>0</v>
      </c>
      <c r="H12" s="15">
        <f aca="true" t="shared" si="5" ref="H12:Q12">(H31-H30)*$B$12</f>
        <v>400</v>
      </c>
      <c r="I12" s="15">
        <f t="shared" si="5"/>
        <v>800</v>
      </c>
      <c r="J12" s="15">
        <f t="shared" si="5"/>
        <v>800</v>
      </c>
      <c r="K12" s="15">
        <f t="shared" si="5"/>
        <v>800</v>
      </c>
      <c r="L12" s="15">
        <f t="shared" si="5"/>
        <v>0</v>
      </c>
      <c r="M12" s="15">
        <f t="shared" si="5"/>
        <v>400</v>
      </c>
      <c r="N12" s="15">
        <f t="shared" si="5"/>
        <v>800</v>
      </c>
      <c r="O12" s="15">
        <f t="shared" si="5"/>
        <v>800</v>
      </c>
      <c r="P12" s="15">
        <f t="shared" si="5"/>
        <v>800</v>
      </c>
      <c r="Q12" s="15">
        <f t="shared" si="5"/>
        <v>400</v>
      </c>
      <c r="R12" s="20">
        <f t="shared" si="1"/>
        <v>6000</v>
      </c>
    </row>
    <row r="13" spans="3:18" ht="12.75">
      <c r="C13" s="10" t="s">
        <v>18</v>
      </c>
      <c r="D13" s="11"/>
      <c r="E13" s="26"/>
      <c r="F13" s="19">
        <v>3000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20">
        <f t="shared" si="1"/>
        <v>3000</v>
      </c>
    </row>
    <row r="14" spans="3:19" ht="13.5" thickBot="1">
      <c r="C14" s="12" t="s">
        <v>19</v>
      </c>
      <c r="D14" s="13"/>
      <c r="E14" s="29"/>
      <c r="F14" s="21">
        <v>0</v>
      </c>
      <c r="G14" s="22">
        <v>3000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3">
        <f t="shared" si="1"/>
        <v>3000</v>
      </c>
      <c r="S14" s="50" t="s">
        <v>4</v>
      </c>
    </row>
    <row r="15" spans="6:19" ht="12.75"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"/>
      <c r="S15" s="3">
        <f>SUM(R8:R14)</f>
        <v>74306.4</v>
      </c>
    </row>
    <row r="16" spans="3:18" ht="12.75" hidden="1">
      <c r="C16" s="7" t="s">
        <v>10</v>
      </c>
      <c r="D16" s="8"/>
      <c r="E16" s="9"/>
      <c r="F16" s="31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8">
        <f aca="true" t="shared" si="6" ref="R16:R24">SUM(F16:Q16)</f>
        <v>0</v>
      </c>
    </row>
    <row r="17" spans="3:18" ht="12.75" hidden="1">
      <c r="C17" s="10" t="s">
        <v>11</v>
      </c>
      <c r="D17" s="11"/>
      <c r="E17" s="26"/>
      <c r="F17" s="32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20">
        <f t="shared" si="6"/>
        <v>0</v>
      </c>
    </row>
    <row r="18" spans="3:18" ht="12.75" hidden="1">
      <c r="C18" s="10" t="s">
        <v>12</v>
      </c>
      <c r="D18" s="11"/>
      <c r="E18" s="26"/>
      <c r="F18" s="32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20">
        <f t="shared" si="6"/>
        <v>0</v>
      </c>
    </row>
    <row r="19" spans="3:18" ht="12.75" hidden="1">
      <c r="C19" s="10" t="s">
        <v>13</v>
      </c>
      <c r="D19" s="11"/>
      <c r="E19" s="26"/>
      <c r="F19" s="32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20">
        <f t="shared" si="6"/>
        <v>0</v>
      </c>
    </row>
    <row r="20" spans="3:18" ht="12.75" hidden="1">
      <c r="C20" s="10" t="s">
        <v>14</v>
      </c>
      <c r="D20" s="11"/>
      <c r="E20" s="26"/>
      <c r="F20" s="32">
        <v>2000</v>
      </c>
      <c r="G20" s="15">
        <v>2000</v>
      </c>
      <c r="H20" s="15">
        <v>2000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1000</v>
      </c>
      <c r="R20" s="20">
        <f t="shared" si="6"/>
        <v>7000</v>
      </c>
    </row>
    <row r="21" spans="3:18" ht="12.75" hidden="1">
      <c r="C21" s="10" t="s">
        <v>15</v>
      </c>
      <c r="D21" s="11"/>
      <c r="E21" s="26"/>
      <c r="F21" s="32"/>
      <c r="G21" s="15"/>
      <c r="H21" s="15">
        <v>10000</v>
      </c>
      <c r="I21" s="15"/>
      <c r="J21" s="15"/>
      <c r="K21" s="15"/>
      <c r="L21" s="15"/>
      <c r="M21" s="15"/>
      <c r="N21" s="15"/>
      <c r="O21" s="15"/>
      <c r="P21" s="15"/>
      <c r="Q21" s="15"/>
      <c r="R21" s="20">
        <f t="shared" si="6"/>
        <v>10000</v>
      </c>
    </row>
    <row r="22" spans="3:18" ht="12.75" hidden="1">
      <c r="C22" s="10" t="s">
        <v>16</v>
      </c>
      <c r="D22" s="11"/>
      <c r="E22" s="26"/>
      <c r="F22" s="32"/>
      <c r="G22" s="15"/>
      <c r="H22" s="15">
        <v>20000</v>
      </c>
      <c r="I22" s="15"/>
      <c r="J22" s="15"/>
      <c r="K22" s="15"/>
      <c r="L22" s="15"/>
      <c r="M22" s="15">
        <v>20000</v>
      </c>
      <c r="N22" s="15"/>
      <c r="O22" s="15"/>
      <c r="P22" s="15"/>
      <c r="Q22" s="15"/>
      <c r="R22" s="20">
        <f t="shared" si="6"/>
        <v>40000</v>
      </c>
    </row>
    <row r="23" spans="3:18" ht="12.75" hidden="1">
      <c r="C23" s="10" t="s">
        <v>20</v>
      </c>
      <c r="D23" s="11"/>
      <c r="E23" s="26"/>
      <c r="F23" s="32">
        <v>10000</v>
      </c>
      <c r="G23" s="15"/>
      <c r="H23" s="15">
        <v>5000</v>
      </c>
      <c r="I23" s="15">
        <v>5000</v>
      </c>
      <c r="J23" s="15">
        <v>5000</v>
      </c>
      <c r="K23" s="15">
        <v>5000</v>
      </c>
      <c r="L23" s="15"/>
      <c r="M23" s="15">
        <v>5000</v>
      </c>
      <c r="N23" s="15">
        <v>5000</v>
      </c>
      <c r="O23" s="15">
        <v>5000</v>
      </c>
      <c r="P23" s="15"/>
      <c r="Q23" s="15"/>
      <c r="R23" s="20">
        <f t="shared" si="6"/>
        <v>45000</v>
      </c>
    </row>
    <row r="24" spans="3:18" ht="12.75" hidden="1">
      <c r="C24" s="10" t="s">
        <v>21</v>
      </c>
      <c r="D24" s="11"/>
      <c r="E24" s="26"/>
      <c r="F24" s="33"/>
      <c r="G24" s="14">
        <v>10000</v>
      </c>
      <c r="H24" s="14">
        <v>10000</v>
      </c>
      <c r="I24" s="14">
        <v>10000</v>
      </c>
      <c r="J24" s="14">
        <v>10000</v>
      </c>
      <c r="K24" s="14">
        <v>10000</v>
      </c>
      <c r="L24" s="14"/>
      <c r="M24" s="14">
        <v>10000</v>
      </c>
      <c r="N24" s="14">
        <v>10000</v>
      </c>
      <c r="O24" s="14">
        <v>10000</v>
      </c>
      <c r="P24" s="14">
        <v>10000</v>
      </c>
      <c r="Q24" s="14">
        <v>10000</v>
      </c>
      <c r="R24" s="30">
        <f t="shared" si="6"/>
        <v>100000</v>
      </c>
    </row>
    <row r="25" spans="3:18" ht="12.75" hidden="1">
      <c r="C25" s="10"/>
      <c r="D25" s="11"/>
      <c r="E25" s="26"/>
      <c r="F25" s="32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20"/>
    </row>
    <row r="26" spans="3:19" ht="13.5" hidden="1" thickBot="1">
      <c r="C26" s="12" t="s">
        <v>22</v>
      </c>
      <c r="D26" s="13"/>
      <c r="E26" s="29"/>
      <c r="F26" s="34">
        <f>SUM(F8:F24)</f>
        <v>15000</v>
      </c>
      <c r="G26" s="22">
        <f aca="true" t="shared" si="7" ref="G26:Q26">SUM(G8:G24)</f>
        <v>15000</v>
      </c>
      <c r="H26" s="22">
        <f t="shared" si="7"/>
        <v>51359.2</v>
      </c>
      <c r="I26" s="22">
        <f t="shared" si="7"/>
        <v>25177.6</v>
      </c>
      <c r="J26" s="22">
        <f t="shared" si="7"/>
        <v>23718.4</v>
      </c>
      <c r="K26" s="22">
        <f t="shared" si="7"/>
        <v>25177.6</v>
      </c>
      <c r="L26" s="22">
        <f t="shared" si="7"/>
        <v>0</v>
      </c>
      <c r="M26" s="22">
        <f t="shared" si="7"/>
        <v>39359.2</v>
      </c>
      <c r="N26" s="22">
        <f t="shared" si="7"/>
        <v>23718.4</v>
      </c>
      <c r="O26" s="22">
        <f t="shared" si="7"/>
        <v>23718.4</v>
      </c>
      <c r="P26" s="22">
        <f t="shared" si="7"/>
        <v>17259.2</v>
      </c>
      <c r="Q26" s="22">
        <f t="shared" si="7"/>
        <v>16818.4</v>
      </c>
      <c r="R26" s="23"/>
      <c r="S26" s="4">
        <f>SUM(R8:R24)</f>
        <v>276306.4</v>
      </c>
    </row>
    <row r="30" spans="3:17" ht="12.75">
      <c r="C30" t="s">
        <v>3</v>
      </c>
      <c r="H30">
        <v>1</v>
      </c>
      <c r="I30">
        <v>3</v>
      </c>
      <c r="J30">
        <v>2</v>
      </c>
      <c r="K30">
        <v>3</v>
      </c>
      <c r="M30">
        <v>1</v>
      </c>
      <c r="N30">
        <v>2</v>
      </c>
      <c r="O30">
        <v>2</v>
      </c>
      <c r="P30">
        <v>1</v>
      </c>
      <c r="Q30">
        <v>2</v>
      </c>
    </row>
    <row r="31" spans="3:17" ht="12.75">
      <c r="C31" t="s">
        <v>6</v>
      </c>
      <c r="H31">
        <v>2</v>
      </c>
      <c r="I31">
        <v>5</v>
      </c>
      <c r="J31">
        <v>4</v>
      </c>
      <c r="K31">
        <v>5</v>
      </c>
      <c r="M31">
        <v>2</v>
      </c>
      <c r="N31">
        <v>4</v>
      </c>
      <c r="O31">
        <v>4</v>
      </c>
      <c r="P31">
        <v>3</v>
      </c>
      <c r="Q31">
        <v>3</v>
      </c>
    </row>
    <row r="32" ht="12.75" hidden="1">
      <c r="H32" t="s">
        <v>43</v>
      </c>
    </row>
    <row r="33" spans="3:8" ht="12.75" hidden="1">
      <c r="C33" t="s">
        <v>37</v>
      </c>
      <c r="H33" s="2">
        <v>1000000</v>
      </c>
    </row>
    <row r="34" spans="3:8" ht="12.75" hidden="1">
      <c r="C34" t="s">
        <v>38</v>
      </c>
      <c r="H34" s="2">
        <v>400000</v>
      </c>
    </row>
    <row r="35" spans="3:8" ht="12.75" hidden="1">
      <c r="C35" t="s">
        <v>39</v>
      </c>
      <c r="H35" s="2">
        <v>300000</v>
      </c>
    </row>
    <row r="36" spans="3:8" ht="12.75" hidden="1">
      <c r="C36" t="s">
        <v>40</v>
      </c>
      <c r="H36" s="2">
        <v>250000</v>
      </c>
    </row>
    <row r="37" spans="3:8" ht="12.75" hidden="1">
      <c r="C37" t="s">
        <v>41</v>
      </c>
      <c r="H37" s="2">
        <v>150000</v>
      </c>
    </row>
    <row r="38" spans="3:8" ht="12.75" hidden="1">
      <c r="C38" t="s">
        <v>42</v>
      </c>
      <c r="H38" s="2">
        <v>2000000</v>
      </c>
    </row>
    <row r="39" spans="3:8" ht="12.75" hidden="1">
      <c r="C39" t="s">
        <v>22</v>
      </c>
      <c r="H39" s="2">
        <f>SUM(H33:H38)</f>
        <v>4100000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:R40"/>
  <sheetViews>
    <sheetView tabSelected="1" zoomScalePageLayoutView="0" workbookViewId="0" topLeftCell="B1">
      <selection activeCell="O14" sqref="O14"/>
    </sheetView>
  </sheetViews>
  <sheetFormatPr defaultColWidth="9.00390625" defaultRowHeight="12.75"/>
  <cols>
    <col min="17" max="17" width="11.375" style="0" customWidth="1"/>
    <col min="18" max="18" width="12.00390625" style="0" customWidth="1"/>
  </cols>
  <sheetData>
    <row r="7" ht="13.5" thickBot="1">
      <c r="B7" t="s">
        <v>23</v>
      </c>
    </row>
    <row r="8" spans="1:17" ht="12.75">
      <c r="A8" t="s">
        <v>34</v>
      </c>
      <c r="C8" s="7"/>
      <c r="D8" s="9"/>
      <c r="E8" s="16">
        <v>1</v>
      </c>
      <c r="F8" s="17">
        <v>2</v>
      </c>
      <c r="G8" s="17">
        <v>3</v>
      </c>
      <c r="H8" s="17">
        <v>4</v>
      </c>
      <c r="I8" s="17">
        <v>5</v>
      </c>
      <c r="J8" s="17">
        <v>6</v>
      </c>
      <c r="K8" s="17">
        <v>7</v>
      </c>
      <c r="L8" s="17">
        <v>8</v>
      </c>
      <c r="M8" s="17">
        <v>9</v>
      </c>
      <c r="N8" s="17">
        <v>10</v>
      </c>
      <c r="O8" s="17">
        <v>11</v>
      </c>
      <c r="P8" s="17">
        <v>12</v>
      </c>
      <c r="Q8" s="18"/>
    </row>
    <row r="9" spans="2:17" ht="12.75">
      <c r="B9">
        <v>20</v>
      </c>
      <c r="C9" s="24" t="s">
        <v>24</v>
      </c>
      <c r="D9" s="25"/>
      <c r="E9" s="19">
        <f>300*$B$9</f>
        <v>6000</v>
      </c>
      <c r="F9" s="15">
        <v>600</v>
      </c>
      <c r="G9" s="15">
        <v>600</v>
      </c>
      <c r="H9" s="15">
        <v>600</v>
      </c>
      <c r="I9" s="15">
        <v>600</v>
      </c>
      <c r="J9" s="15">
        <v>600</v>
      </c>
      <c r="K9" s="15"/>
      <c r="L9" s="15"/>
      <c r="M9" s="15">
        <v>600</v>
      </c>
      <c r="N9" s="15">
        <v>0</v>
      </c>
      <c r="O9" s="15">
        <v>0</v>
      </c>
      <c r="P9" s="15">
        <v>0</v>
      </c>
      <c r="Q9" s="35">
        <f>SUM(E9:P9)</f>
        <v>9600</v>
      </c>
    </row>
    <row r="10" spans="3:17" ht="12.75">
      <c r="C10" s="38" t="s">
        <v>25</v>
      </c>
      <c r="D10" s="37"/>
      <c r="E10" s="19">
        <f>náklady!F8</f>
        <v>0</v>
      </c>
      <c r="F10" s="15">
        <f>náklady!G8</f>
        <v>0</v>
      </c>
      <c r="G10" s="15">
        <f>náklady!H8</f>
        <v>259.2</v>
      </c>
      <c r="H10" s="15">
        <f>náklady!I8</f>
        <v>777.5999999999999</v>
      </c>
      <c r="I10" s="15">
        <f>náklady!J8</f>
        <v>518.4</v>
      </c>
      <c r="J10" s="15">
        <f>náklady!K8</f>
        <v>777.5999999999999</v>
      </c>
      <c r="K10" s="15">
        <f>náklady!L8</f>
        <v>0</v>
      </c>
      <c r="L10" s="15">
        <f>náklady!M8</f>
        <v>259.2</v>
      </c>
      <c r="M10" s="15">
        <f>náklady!N8</f>
        <v>518.4</v>
      </c>
      <c r="N10" s="15">
        <f>náklady!O8</f>
        <v>518.4</v>
      </c>
      <c r="O10" s="15">
        <f>náklady!P8</f>
        <v>259.2</v>
      </c>
      <c r="P10" s="15">
        <f>náklady!Q8</f>
        <v>518.4</v>
      </c>
      <c r="Q10" s="35">
        <f>SUM(E10:P10)</f>
        <v>4406.4</v>
      </c>
    </row>
    <row r="11" spans="3:17" ht="12.75">
      <c r="C11" s="38" t="s">
        <v>26</v>
      </c>
      <c r="D11" s="37"/>
      <c r="E11" s="19"/>
      <c r="F11" s="15"/>
      <c r="G11" s="15">
        <v>5000</v>
      </c>
      <c r="H11" s="15"/>
      <c r="I11" s="15"/>
      <c r="J11" s="15"/>
      <c r="K11" s="15"/>
      <c r="L11" s="15"/>
      <c r="M11" s="15">
        <v>5000</v>
      </c>
      <c r="N11" s="15"/>
      <c r="O11" s="15"/>
      <c r="P11" s="15"/>
      <c r="Q11" s="35">
        <f>SUM(E11:P11)</f>
        <v>10000</v>
      </c>
    </row>
    <row r="12" spans="2:17" ht="13.5" thickBot="1">
      <c r="B12">
        <v>100</v>
      </c>
      <c r="C12" s="12" t="s">
        <v>27</v>
      </c>
      <c r="D12" s="29"/>
      <c r="E12" s="21"/>
      <c r="F12" s="22"/>
      <c r="G12" s="22"/>
      <c r="H12" s="22">
        <f>$B$12*(náklady!I31-náklady!I30)</f>
        <v>200</v>
      </c>
      <c r="I12" s="22">
        <f>$B$12*(náklady!J31-náklady!J30)</f>
        <v>200</v>
      </c>
      <c r="J12" s="22">
        <f>$B$12*(náklady!K31-náklady!K30)</f>
        <v>200</v>
      </c>
      <c r="K12" s="22">
        <v>0</v>
      </c>
      <c r="L12" s="22">
        <v>0</v>
      </c>
      <c r="M12" s="22">
        <f>$B$12*(náklady!N31-náklady!N30)</f>
        <v>200</v>
      </c>
      <c r="N12" s="22">
        <f>$B$12*(náklady!O31-náklady!O30)</f>
        <v>200</v>
      </c>
      <c r="O12" s="22">
        <v>200</v>
      </c>
      <c r="P12" s="22">
        <f>$B$12*(náklady!Q31-náklady!Q30)</f>
        <v>100</v>
      </c>
      <c r="Q12" s="36">
        <f>SUM(E12:P12)</f>
        <v>1300</v>
      </c>
    </row>
    <row r="13" spans="5:17" ht="12.75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5:18" ht="12.75"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3">
        <f>SUM(Q9:Q12)</f>
        <v>25306.4</v>
      </c>
      <c r="R14" t="str">
        <f>R33</f>
        <v>celkem</v>
      </c>
    </row>
    <row r="15" spans="5:17" ht="12.75"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5:17" ht="13.5" hidden="1" thickBot="1"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.75" hidden="1">
      <c r="A17" t="s">
        <v>33</v>
      </c>
      <c r="C17" s="7" t="s">
        <v>29</v>
      </c>
      <c r="D17" s="9"/>
      <c r="E17" s="39">
        <v>3000</v>
      </c>
      <c r="F17" s="40">
        <v>1000</v>
      </c>
      <c r="G17" s="40">
        <v>1000</v>
      </c>
      <c r="H17" s="40">
        <v>1000</v>
      </c>
      <c r="I17" s="40">
        <v>1000</v>
      </c>
      <c r="J17" s="40">
        <v>1000</v>
      </c>
      <c r="K17" s="40">
        <v>1000</v>
      </c>
      <c r="L17" s="40">
        <v>1000</v>
      </c>
      <c r="M17" s="40">
        <v>1000</v>
      </c>
      <c r="N17" s="40">
        <v>1000</v>
      </c>
      <c r="O17" s="40">
        <v>1000</v>
      </c>
      <c r="P17" s="40">
        <v>1000</v>
      </c>
      <c r="Q17" s="41">
        <f>SUM(E17:P17)</f>
        <v>14000</v>
      </c>
    </row>
    <row r="18" spans="3:17" ht="12.75" hidden="1">
      <c r="C18" s="38" t="s">
        <v>28</v>
      </c>
      <c r="D18" s="37"/>
      <c r="E18" s="19"/>
      <c r="F18" s="15"/>
      <c r="G18" s="15">
        <v>1000</v>
      </c>
      <c r="H18" s="15">
        <v>1000</v>
      </c>
      <c r="I18" s="15">
        <v>1000</v>
      </c>
      <c r="J18" s="15">
        <v>1000</v>
      </c>
      <c r="K18" s="15"/>
      <c r="L18" s="15"/>
      <c r="M18" s="15">
        <v>1000</v>
      </c>
      <c r="N18" s="15">
        <v>1000</v>
      </c>
      <c r="O18" s="15">
        <v>1000</v>
      </c>
      <c r="P18" s="15"/>
      <c r="Q18" s="35">
        <f>SUM(E18:P18)</f>
        <v>7000</v>
      </c>
    </row>
    <row r="19" spans="2:17" ht="12.75" hidden="1">
      <c r="B19">
        <v>300</v>
      </c>
      <c r="C19" s="38" t="s">
        <v>30</v>
      </c>
      <c r="D19" s="37"/>
      <c r="E19" s="19">
        <f>$B$19*2*E28</f>
        <v>9000</v>
      </c>
      <c r="F19" s="15">
        <f aca="true" t="shared" si="0" ref="F19:P19">$B$19*2*F28</f>
        <v>9000</v>
      </c>
      <c r="G19" s="15">
        <f t="shared" si="0"/>
        <v>9000</v>
      </c>
      <c r="H19" s="15">
        <f t="shared" si="0"/>
        <v>9000</v>
      </c>
      <c r="I19" s="15">
        <f t="shared" si="0"/>
        <v>9000</v>
      </c>
      <c r="J19" s="15">
        <f t="shared" si="0"/>
        <v>9000</v>
      </c>
      <c r="K19" s="15">
        <f t="shared" si="0"/>
        <v>0</v>
      </c>
      <c r="L19" s="15">
        <f t="shared" si="0"/>
        <v>0</v>
      </c>
      <c r="M19" s="15">
        <f t="shared" si="0"/>
        <v>10800</v>
      </c>
      <c r="N19" s="15">
        <f t="shared" si="0"/>
        <v>10800</v>
      </c>
      <c r="O19" s="15">
        <f t="shared" si="0"/>
        <v>10800</v>
      </c>
      <c r="P19" s="15">
        <f t="shared" si="0"/>
        <v>10800</v>
      </c>
      <c r="Q19" s="35">
        <f>SUM(E19:P19)</f>
        <v>97200</v>
      </c>
    </row>
    <row r="20" spans="3:17" ht="12.75" hidden="1">
      <c r="C20" s="27" t="s">
        <v>36</v>
      </c>
      <c r="D20" s="28"/>
      <c r="E20" s="42">
        <v>10000</v>
      </c>
      <c r="F20" s="15">
        <v>10000</v>
      </c>
      <c r="G20" s="15">
        <v>10000</v>
      </c>
      <c r="H20" s="15">
        <v>10000</v>
      </c>
      <c r="I20" s="15">
        <v>10000</v>
      </c>
      <c r="J20" s="15">
        <v>10000</v>
      </c>
      <c r="K20" s="15"/>
      <c r="L20" s="15"/>
      <c r="M20" s="15">
        <v>10000</v>
      </c>
      <c r="N20" s="15">
        <v>10000</v>
      </c>
      <c r="O20" s="15">
        <v>10000</v>
      </c>
      <c r="P20" s="15">
        <v>10000</v>
      </c>
      <c r="Q20" s="35">
        <f>SUM(E20:P20)</f>
        <v>100000</v>
      </c>
    </row>
    <row r="21" spans="3:17" ht="12.75" hidden="1">
      <c r="C21" s="10"/>
      <c r="D21" s="26"/>
      <c r="E21" s="19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20">
        <f>SUM(Q17:Q20)</f>
        <v>218200</v>
      </c>
    </row>
    <row r="22" spans="3:17" ht="12.75" hidden="1">
      <c r="C22" s="10"/>
      <c r="D22" s="26"/>
      <c r="E22" s="19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30"/>
    </row>
    <row r="23" spans="3:18" ht="13.5" hidden="1" thickBot="1">
      <c r="C23" s="12" t="s">
        <v>22</v>
      </c>
      <c r="D23" s="29"/>
      <c r="E23" s="46">
        <f>SUM(E9:E20)</f>
        <v>28000</v>
      </c>
      <c r="F23" s="47">
        <f aca="true" t="shared" si="1" ref="F23:P23">SUM(F9:F20)</f>
        <v>20600</v>
      </c>
      <c r="G23" s="47">
        <f t="shared" si="1"/>
        <v>26859.2</v>
      </c>
      <c r="H23" s="47">
        <f t="shared" si="1"/>
        <v>22577.6</v>
      </c>
      <c r="I23" s="47">
        <f t="shared" si="1"/>
        <v>22318.4</v>
      </c>
      <c r="J23" s="47">
        <f t="shared" si="1"/>
        <v>22577.6</v>
      </c>
      <c r="K23" s="47">
        <f t="shared" si="1"/>
        <v>1000</v>
      </c>
      <c r="L23" s="47">
        <f t="shared" si="1"/>
        <v>1259.2</v>
      </c>
      <c r="M23" s="47">
        <f t="shared" si="1"/>
        <v>29118.4</v>
      </c>
      <c r="N23" s="47">
        <f t="shared" si="1"/>
        <v>23518.4</v>
      </c>
      <c r="O23" s="47">
        <f t="shared" si="1"/>
        <v>23259.2</v>
      </c>
      <c r="P23" s="47">
        <f t="shared" si="1"/>
        <v>22418.4</v>
      </c>
      <c r="Q23" s="48"/>
      <c r="R23" s="3">
        <f>Q21+Q14</f>
        <v>243506.4</v>
      </c>
    </row>
    <row r="24" ht="12.75" hidden="1"/>
    <row r="25" ht="12.75" hidden="1"/>
    <row r="26" ht="12.75" hidden="1"/>
    <row r="27" ht="17.25" customHeight="1" hidden="1"/>
    <row r="28" spans="3:16" ht="17.25" customHeight="1" hidden="1">
      <c r="C28" t="s">
        <v>31</v>
      </c>
      <c r="E28">
        <v>15</v>
      </c>
      <c r="F28">
        <v>15</v>
      </c>
      <c r="G28">
        <v>15</v>
      </c>
      <c r="H28">
        <v>15</v>
      </c>
      <c r="I28">
        <v>15</v>
      </c>
      <c r="J28">
        <v>15</v>
      </c>
      <c r="K28">
        <v>0</v>
      </c>
      <c r="L28">
        <v>0</v>
      </c>
      <c r="M28">
        <v>18</v>
      </c>
      <c r="N28">
        <v>18</v>
      </c>
      <c r="O28">
        <v>18</v>
      </c>
      <c r="P28">
        <v>18</v>
      </c>
    </row>
    <row r="29" ht="17.25" customHeight="1"/>
    <row r="30" ht="13.5" thickBot="1">
      <c r="B30">
        <v>2010</v>
      </c>
    </row>
    <row r="31" spans="1:17" ht="12.75">
      <c r="A31" s="45" t="s">
        <v>34</v>
      </c>
      <c r="D31" s="7" t="s">
        <v>35</v>
      </c>
      <c r="E31" s="40">
        <f aca="true" t="shared" si="2" ref="E31:P31">SUM(E9:E12)</f>
        <v>6000</v>
      </c>
      <c r="F31" s="40">
        <f t="shared" si="2"/>
        <v>600</v>
      </c>
      <c r="G31" s="40">
        <f t="shared" si="2"/>
        <v>5859.2</v>
      </c>
      <c r="H31" s="40">
        <f t="shared" si="2"/>
        <v>1577.6</v>
      </c>
      <c r="I31" s="40">
        <f t="shared" si="2"/>
        <v>1318.4</v>
      </c>
      <c r="J31" s="40">
        <f t="shared" si="2"/>
        <v>1577.6</v>
      </c>
      <c r="K31" s="40">
        <f t="shared" si="2"/>
        <v>0</v>
      </c>
      <c r="L31" s="40">
        <f t="shared" si="2"/>
        <v>259.2</v>
      </c>
      <c r="M31" s="40">
        <f t="shared" si="2"/>
        <v>6318.4</v>
      </c>
      <c r="N31" s="40">
        <f t="shared" si="2"/>
        <v>718.4</v>
      </c>
      <c r="O31" s="40">
        <f t="shared" si="2"/>
        <v>459.2</v>
      </c>
      <c r="P31" s="40">
        <f t="shared" si="2"/>
        <v>618.4</v>
      </c>
      <c r="Q31" s="43">
        <f>SUM(E31:P31)</f>
        <v>25306.400000000005</v>
      </c>
    </row>
    <row r="32" spans="4:17" ht="13.5" thickBot="1">
      <c r="D32" s="12" t="s">
        <v>32</v>
      </c>
      <c r="E32" s="22">
        <f>SUM(náklady!F8:F14)</f>
        <v>3000</v>
      </c>
      <c r="F32" s="22">
        <f>SUM(náklady!G8:G14)</f>
        <v>3000</v>
      </c>
      <c r="G32" s="22">
        <f>SUM(náklady!H8:H14)</f>
        <v>4359.2</v>
      </c>
      <c r="H32" s="22">
        <f>SUM(náklady!I8:I14)</f>
        <v>10177.6</v>
      </c>
      <c r="I32" s="22">
        <f>SUM(náklady!J8:J14)</f>
        <v>8718.4</v>
      </c>
      <c r="J32" s="22">
        <f>SUM(náklady!K8:K14)</f>
        <v>10177.6</v>
      </c>
      <c r="K32" s="22">
        <f>SUM(náklady!L8:L14)</f>
        <v>0</v>
      </c>
      <c r="L32" s="22">
        <f>SUM(náklady!M8:M14)</f>
        <v>4359.2</v>
      </c>
      <c r="M32" s="22">
        <f>SUM(náklady!N8:N14)</f>
        <v>8718.4</v>
      </c>
      <c r="N32" s="22">
        <f>SUM(náklady!O8:O14)</f>
        <v>8718.4</v>
      </c>
      <c r="O32" s="22">
        <f>SUM(náklady!P8:P14)</f>
        <v>7259.2</v>
      </c>
      <c r="P32" s="22">
        <f>SUM(náklady!Q8:Q14)</f>
        <v>5818.4</v>
      </c>
      <c r="Q32" s="44">
        <f>SUM(E32:P32)</f>
        <v>74306.4</v>
      </c>
    </row>
    <row r="33" spans="17:18" ht="12.75">
      <c r="Q33" s="5">
        <f>Q31-Q32</f>
        <v>-48999.999999999985</v>
      </c>
      <c r="R33" s="50" t="s">
        <v>4</v>
      </c>
    </row>
    <row r="35" ht="12.75">
      <c r="Q35" s="6"/>
    </row>
    <row r="36" ht="12.75">
      <c r="Q36" s="6"/>
    </row>
    <row r="37" spans="1:17" ht="12.75" hidden="1">
      <c r="A37" s="45" t="s">
        <v>33</v>
      </c>
      <c r="D37" s="7" t="s">
        <v>44</v>
      </c>
      <c r="E37" s="40">
        <f aca="true" t="shared" si="3" ref="E37:P37">E23</f>
        <v>28000</v>
      </c>
      <c r="F37" s="40">
        <f t="shared" si="3"/>
        <v>20600</v>
      </c>
      <c r="G37" s="40">
        <f t="shared" si="3"/>
        <v>26859.2</v>
      </c>
      <c r="H37" s="40">
        <f t="shared" si="3"/>
        <v>22577.6</v>
      </c>
      <c r="I37" s="40">
        <f t="shared" si="3"/>
        <v>22318.4</v>
      </c>
      <c r="J37" s="40">
        <f t="shared" si="3"/>
        <v>22577.6</v>
      </c>
      <c r="K37" s="40">
        <f t="shared" si="3"/>
        <v>1000</v>
      </c>
      <c r="L37" s="40">
        <f t="shared" si="3"/>
        <v>1259.2</v>
      </c>
      <c r="M37" s="40">
        <f t="shared" si="3"/>
        <v>29118.4</v>
      </c>
      <c r="N37" s="40">
        <f t="shared" si="3"/>
        <v>23518.4</v>
      </c>
      <c r="O37" s="40">
        <f t="shared" si="3"/>
        <v>23259.2</v>
      </c>
      <c r="P37" s="40">
        <f t="shared" si="3"/>
        <v>22418.4</v>
      </c>
      <c r="Q37" s="43">
        <f>SUM(E37:P37)</f>
        <v>243506.4</v>
      </c>
    </row>
    <row r="38" spans="4:17" ht="13.5" hidden="1" thickBot="1">
      <c r="D38" s="12" t="s">
        <v>45</v>
      </c>
      <c r="E38" s="22">
        <f>náklady!F26</f>
        <v>15000</v>
      </c>
      <c r="F38" s="22">
        <f>náklady!G26</f>
        <v>15000</v>
      </c>
      <c r="G38" s="22">
        <f>náklady!H26</f>
        <v>51359.2</v>
      </c>
      <c r="H38" s="22">
        <f>náklady!I26</f>
        <v>25177.6</v>
      </c>
      <c r="I38" s="22">
        <f>náklady!J26</f>
        <v>23718.4</v>
      </c>
      <c r="J38" s="22">
        <f>náklady!K26</f>
        <v>25177.6</v>
      </c>
      <c r="K38" s="22">
        <f>náklady!L26</f>
        <v>0</v>
      </c>
      <c r="L38" s="22">
        <f>náklady!M26</f>
        <v>39359.2</v>
      </c>
      <c r="M38" s="22">
        <f>náklady!N26</f>
        <v>23718.4</v>
      </c>
      <c r="N38" s="22">
        <f>náklady!O26</f>
        <v>23718.4</v>
      </c>
      <c r="O38" s="22">
        <f>náklady!P26</f>
        <v>17259.2</v>
      </c>
      <c r="P38" s="22">
        <f>náklady!Q26</f>
        <v>16818.4</v>
      </c>
      <c r="Q38" s="44">
        <f>SUM(E38:P38)</f>
        <v>276306.4</v>
      </c>
    </row>
    <row r="39" ht="12.75" hidden="1">
      <c r="Q39" s="6"/>
    </row>
    <row r="40" ht="12.75">
      <c r="R40" s="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Yew PC</dc:creator>
  <cp:keywords/>
  <dc:description/>
  <cp:lastModifiedBy>drahosv</cp:lastModifiedBy>
  <dcterms:created xsi:type="dcterms:W3CDTF">2009-05-04T12:47:24Z</dcterms:created>
  <dcterms:modified xsi:type="dcterms:W3CDTF">2009-08-28T09:18:34Z</dcterms:modified>
  <cp:category/>
  <cp:version/>
  <cp:contentType/>
  <cp:contentStatus/>
</cp:coreProperties>
</file>